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975" yWindow="-105" windowWidth="16620" windowHeight="8235"/>
  </bookViews>
  <sheets>
    <sheet name="Bill" sheetId="1" r:id="rId1"/>
    <sheet name="Payment schedule" sheetId="3" r:id="rId2"/>
    <sheet name="Bill detail" sheetId="4" r:id="rId3"/>
    <sheet name="rough working" sheetId="5" r:id="rId4"/>
  </sheets>
  <calcPr calcId="144525"/>
</workbook>
</file>

<file path=xl/calcChain.xml><?xml version="1.0" encoding="utf-8"?>
<calcChain xmlns="http://schemas.openxmlformats.org/spreadsheetml/2006/main">
  <c r="E14" i="3" l="1"/>
  <c r="E15" i="3" s="1"/>
  <c r="D6" i="5"/>
  <c r="C6" i="5"/>
  <c r="B6" i="5"/>
  <c r="B5" i="5"/>
  <c r="B4" i="5"/>
  <c r="C5" i="5"/>
  <c r="F2" i="1" l="1"/>
  <c r="E2" i="1"/>
  <c r="M21" i="1" l="1"/>
  <c r="B35" i="4" l="1"/>
  <c r="B34" i="4"/>
  <c r="B33" i="4"/>
  <c r="B27" i="4"/>
  <c r="B28" i="4"/>
  <c r="B32" i="4"/>
  <c r="B29" i="4" l="1"/>
  <c r="B30" i="4" s="1"/>
  <c r="B36" i="4" s="1"/>
  <c r="B38" i="4" l="1"/>
  <c r="B37" i="4"/>
  <c r="H16" i="1" l="1"/>
  <c r="D4" i="3" l="1"/>
  <c r="E4" i="3" s="1"/>
  <c r="D3" i="3"/>
  <c r="E3" i="3" s="1"/>
  <c r="E5" i="3" l="1"/>
  <c r="D16" i="1"/>
  <c r="F16" i="1" l="1"/>
  <c r="M8" i="1"/>
  <c r="M9" i="1" s="1"/>
  <c r="M3" i="1"/>
  <c r="M4" i="1" s="1"/>
  <c r="M11" i="1" l="1"/>
</calcChain>
</file>

<file path=xl/sharedStrings.xml><?xml version="1.0" encoding="utf-8"?>
<sst xmlns="http://schemas.openxmlformats.org/spreadsheetml/2006/main" count="61" uniqueCount="58">
  <si>
    <t>Sr. No.</t>
  </si>
  <si>
    <t>Bill No</t>
  </si>
  <si>
    <t>Bill Date</t>
  </si>
  <si>
    <t>Value</t>
  </si>
  <si>
    <t>GST</t>
  </si>
  <si>
    <t>Vehicle No</t>
  </si>
  <si>
    <t>Structure Weight</t>
  </si>
  <si>
    <t>Receiving</t>
  </si>
  <si>
    <t>Remarks</t>
  </si>
  <si>
    <t xml:space="preserve">Plant </t>
  </si>
  <si>
    <t>Plant Finalised value</t>
  </si>
  <si>
    <t>GST @ 12%</t>
  </si>
  <si>
    <t>Total plant value with GST</t>
  </si>
  <si>
    <t xml:space="preserve">Erection </t>
  </si>
  <si>
    <t>Plant Erection  value</t>
  </si>
  <si>
    <t>GST @ 18%</t>
  </si>
  <si>
    <t>Total Value of plant with Erection</t>
  </si>
  <si>
    <t>Amount Received</t>
  </si>
  <si>
    <t>Material Value</t>
  </si>
  <si>
    <t>GST %</t>
  </si>
  <si>
    <t>Total Billing</t>
  </si>
  <si>
    <t>Plant (Machines +Electrical) Finalized Value</t>
  </si>
  <si>
    <t>Erection Value</t>
  </si>
  <si>
    <t>Total Value with GST</t>
  </si>
  <si>
    <t>Material Dispatched till now with GST</t>
  </si>
  <si>
    <t>Advance Received till now</t>
  </si>
  <si>
    <t>Payment Request before …….for Electrical material dispatch</t>
  </si>
  <si>
    <t>Receiving Date</t>
  </si>
  <si>
    <t>Amount</t>
  </si>
  <si>
    <t>1st structure</t>
  </si>
  <si>
    <t>Total Finalised Structure</t>
  </si>
  <si>
    <t>Machine</t>
  </si>
  <si>
    <t>Total</t>
  </si>
  <si>
    <t>P&amp; F Value</t>
  </si>
  <si>
    <t>Total With P&amp; F</t>
  </si>
  <si>
    <t>Machinery Value after Discount</t>
  </si>
  <si>
    <t>Structure</t>
  </si>
  <si>
    <t>Structure Value</t>
  </si>
  <si>
    <t xml:space="preserve">Structure value after discount </t>
  </si>
  <si>
    <t>Total Value with Machine &amp; Structure</t>
  </si>
  <si>
    <t>GST @12%</t>
  </si>
  <si>
    <t>24000Kg</t>
  </si>
  <si>
    <t>Total for machine With P&amp; F</t>
  </si>
  <si>
    <t>LEC/23-24/0100</t>
  </si>
  <si>
    <t>SAFEXPRESS</t>
  </si>
  <si>
    <t>Foundation bolts plates</t>
  </si>
  <si>
    <t>Bill with GST</t>
  </si>
  <si>
    <t>Total payment received</t>
  </si>
  <si>
    <t>Description</t>
  </si>
  <si>
    <t>After 1 month of commissioning or 500MT of production whichever is earlier with post dated Cheques.</t>
  </si>
  <si>
    <t>Advance payment request</t>
  </si>
  <si>
    <t>Payment request by …… for 1st lot dispatch</t>
  </si>
  <si>
    <t>Payment request by …… for 2nd lot dispatch</t>
  </si>
  <si>
    <t>Payment request by …… for 3rd lot dispatch</t>
  </si>
  <si>
    <t>Payment terms as per agreement</t>
  </si>
  <si>
    <t>GST Value</t>
  </si>
  <si>
    <t>Payment schedule (Dated 14-04-2023)</t>
  </si>
  <si>
    <t>Electrical material value for dispatch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</si>
</sst>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0" fontId="1" fillId="0" borderId="0" xfId="0" applyFont="1"/>
    <xf numFmtId="1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0" fillId="0" borderId="0" xfId="0" applyNumberFormat="1"/>
    <xf numFmtId="1" fontId="1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Fill="1"/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" fontId="2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14" fontId="2" fillId="2" borderId="3" xfId="0" applyNumberFormat="1" applyFont="1" applyFill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17</xdr:row>
      <xdr:rowOff>2</xdr:rowOff>
    </xdr:from>
    <xdr:to>
      <xdr:col>3</xdr:col>
      <xdr:colOff>538370</xdr:colOff>
      <xdr:row>31</xdr:row>
      <xdr:rowOff>31570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4555437"/>
          <a:ext cx="4762498" cy="2698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I20" sqref="I20"/>
    </sheetView>
  </sheetViews>
  <sheetFormatPr defaultRowHeight="15" x14ac:dyDescent="0.25"/>
  <cols>
    <col min="2" max="2" width="15" bestFit="1" customWidth="1"/>
    <col min="3" max="3" width="13.140625" bestFit="1" customWidth="1"/>
    <col min="4" max="4" width="8" style="49" bestFit="1" customWidth="1"/>
    <col min="5" max="5" width="9.140625" style="49"/>
    <col min="6" max="6" width="13.5703125" style="49" bestFit="1" customWidth="1"/>
    <col min="7" max="7" width="14" bestFit="1" customWidth="1"/>
    <col min="8" max="8" width="9.85546875" style="44" customWidth="1"/>
    <col min="9" max="9" width="10.5703125" customWidth="1"/>
    <col min="10" max="10" width="20.28515625" bestFit="1" customWidth="1"/>
    <col min="12" max="12" width="30.140625" style="41" bestFit="1" customWidth="1"/>
    <col min="13" max="13" width="14.42578125" customWidth="1"/>
  </cols>
  <sheetData>
    <row r="1" spans="1:13" ht="42.75" customHeight="1" x14ac:dyDescent="0.25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46</v>
      </c>
      <c r="G1" s="54" t="s">
        <v>5</v>
      </c>
      <c r="H1" s="55" t="s">
        <v>6</v>
      </c>
      <c r="I1" s="54" t="s">
        <v>7</v>
      </c>
      <c r="J1" s="54" t="s">
        <v>8</v>
      </c>
      <c r="K1" s="2"/>
      <c r="L1" s="56" t="s">
        <v>9</v>
      </c>
      <c r="M1" s="57"/>
    </row>
    <row r="2" spans="1:13" x14ac:dyDescent="0.25">
      <c r="A2" s="3">
        <v>1</v>
      </c>
      <c r="B2" s="1" t="s">
        <v>43</v>
      </c>
      <c r="C2" s="4">
        <v>45029</v>
      </c>
      <c r="D2" s="46">
        <v>32356</v>
      </c>
      <c r="E2" s="51">
        <f>D2*0.12</f>
        <v>3882.72</v>
      </c>
      <c r="F2" s="51">
        <f>D2+E2</f>
        <v>36238.720000000001</v>
      </c>
      <c r="G2" s="1" t="s">
        <v>44</v>
      </c>
      <c r="H2" s="34">
        <v>354</v>
      </c>
      <c r="I2" s="6"/>
      <c r="J2" s="7" t="s">
        <v>45</v>
      </c>
      <c r="L2" s="8" t="s">
        <v>10</v>
      </c>
      <c r="M2" s="13">
        <v>13715000</v>
      </c>
    </row>
    <row r="3" spans="1:13" x14ac:dyDescent="0.25">
      <c r="A3" s="3">
        <v>2</v>
      </c>
      <c r="B3" s="1"/>
      <c r="C3" s="4"/>
      <c r="D3" s="47"/>
      <c r="E3" s="51"/>
      <c r="F3" s="51"/>
      <c r="G3" s="1"/>
      <c r="H3" s="34"/>
      <c r="I3" s="6"/>
      <c r="J3" s="1"/>
      <c r="L3" s="8" t="s">
        <v>11</v>
      </c>
      <c r="M3" s="13">
        <f>M2*0.12</f>
        <v>1645800</v>
      </c>
    </row>
    <row r="4" spans="1:13" x14ac:dyDescent="0.25">
      <c r="A4" s="3">
        <v>3</v>
      </c>
      <c r="B4" s="1"/>
      <c r="C4" s="4"/>
      <c r="D4" s="46"/>
      <c r="E4" s="51"/>
      <c r="F4" s="51"/>
      <c r="G4" s="1"/>
      <c r="H4" s="42"/>
      <c r="I4" s="5"/>
      <c r="J4" s="1"/>
      <c r="K4" s="9"/>
      <c r="L4" s="8" t="s">
        <v>12</v>
      </c>
      <c r="M4" s="13">
        <f>M2+M3</f>
        <v>15360800</v>
      </c>
    </row>
    <row r="5" spans="1:13" x14ac:dyDescent="0.25">
      <c r="A5" s="14">
        <v>4</v>
      </c>
      <c r="B5" s="1"/>
      <c r="C5" s="4"/>
      <c r="D5" s="46"/>
      <c r="E5" s="51"/>
      <c r="F5" s="51"/>
      <c r="G5" s="1"/>
      <c r="H5" s="34"/>
      <c r="I5" s="1"/>
      <c r="J5" s="1"/>
    </row>
    <row r="6" spans="1:13" x14ac:dyDescent="0.25">
      <c r="A6" s="14">
        <v>5</v>
      </c>
      <c r="B6" s="1"/>
      <c r="C6" s="1"/>
      <c r="D6" s="46"/>
      <c r="E6" s="51"/>
      <c r="F6" s="51"/>
      <c r="G6" s="1"/>
      <c r="H6" s="34"/>
      <c r="I6" s="1"/>
      <c r="J6" s="1"/>
      <c r="L6" s="58" t="s">
        <v>13</v>
      </c>
      <c r="M6" s="58"/>
    </row>
    <row r="7" spans="1:13" x14ac:dyDescent="0.25">
      <c r="A7" s="14">
        <v>6</v>
      </c>
      <c r="B7" s="1"/>
      <c r="C7" s="1"/>
      <c r="D7" s="46"/>
      <c r="E7" s="51"/>
      <c r="F7" s="51"/>
      <c r="G7" s="1"/>
      <c r="H7" s="34"/>
      <c r="I7" s="1"/>
      <c r="J7" s="1"/>
      <c r="L7" s="8" t="s">
        <v>14</v>
      </c>
      <c r="M7" s="8">
        <v>1085000</v>
      </c>
    </row>
    <row r="8" spans="1:13" x14ac:dyDescent="0.25">
      <c r="A8" s="14">
        <v>7</v>
      </c>
      <c r="B8" s="1"/>
      <c r="C8" s="1"/>
      <c r="D8" s="46"/>
      <c r="E8" s="51"/>
      <c r="F8" s="51"/>
      <c r="G8" s="10"/>
      <c r="H8" s="34"/>
      <c r="I8" s="1"/>
      <c r="J8" s="1"/>
      <c r="L8" s="8" t="s">
        <v>15</v>
      </c>
      <c r="M8" s="8">
        <f>M7*0.18</f>
        <v>195300</v>
      </c>
    </row>
    <row r="9" spans="1:13" x14ac:dyDescent="0.25">
      <c r="A9" s="14">
        <v>8</v>
      </c>
      <c r="B9" s="1"/>
      <c r="C9" s="1"/>
      <c r="D9" s="46"/>
      <c r="E9" s="51"/>
      <c r="F9" s="51"/>
      <c r="G9" s="1"/>
      <c r="H9" s="34"/>
      <c r="I9" s="1"/>
      <c r="J9" s="1"/>
      <c r="L9" s="8" t="s">
        <v>12</v>
      </c>
      <c r="M9" s="8">
        <f>M7+M8</f>
        <v>1280300</v>
      </c>
    </row>
    <row r="10" spans="1:13" x14ac:dyDescent="0.25">
      <c r="A10" s="14">
        <v>9</v>
      </c>
      <c r="B10" s="1"/>
      <c r="C10" s="1"/>
      <c r="D10" s="46"/>
      <c r="E10" s="51"/>
      <c r="F10" s="51"/>
      <c r="G10" s="1"/>
      <c r="H10" s="34"/>
      <c r="I10" s="1"/>
      <c r="J10" s="1"/>
    </row>
    <row r="11" spans="1:13" x14ac:dyDescent="0.25">
      <c r="A11" s="14">
        <v>10</v>
      </c>
      <c r="B11" s="1"/>
      <c r="C11" s="1"/>
      <c r="D11" s="46"/>
      <c r="E11" s="51"/>
      <c r="F11" s="51"/>
      <c r="G11" s="1"/>
      <c r="H11" s="34"/>
      <c r="I11" s="1"/>
      <c r="J11" s="1"/>
      <c r="L11" s="11" t="s">
        <v>16</v>
      </c>
      <c r="M11" s="23">
        <f>M9+M4</f>
        <v>16641100</v>
      </c>
    </row>
    <row r="12" spans="1:13" x14ac:dyDescent="0.25">
      <c r="A12" s="14">
        <v>11</v>
      </c>
      <c r="B12" s="1"/>
      <c r="C12" s="1"/>
      <c r="D12" s="46"/>
      <c r="E12" s="51"/>
      <c r="F12" s="51"/>
      <c r="G12" s="1"/>
      <c r="H12" s="34"/>
      <c r="I12" s="1"/>
      <c r="J12" s="1"/>
    </row>
    <row r="13" spans="1:13" x14ac:dyDescent="0.25">
      <c r="A13" s="14">
        <v>12</v>
      </c>
      <c r="B13" s="1"/>
      <c r="C13" s="1"/>
      <c r="D13" s="46"/>
      <c r="E13" s="51"/>
      <c r="F13" s="51"/>
      <c r="G13" s="1"/>
      <c r="H13" s="34"/>
      <c r="I13" s="1"/>
      <c r="J13" s="1"/>
      <c r="L13" s="58" t="s">
        <v>17</v>
      </c>
      <c r="M13" s="58"/>
    </row>
    <row r="14" spans="1:13" x14ac:dyDescent="0.25">
      <c r="A14" s="14">
        <v>13</v>
      </c>
      <c r="B14" s="1"/>
      <c r="C14" s="1"/>
      <c r="D14" s="46"/>
      <c r="E14" s="51"/>
      <c r="F14" s="51"/>
      <c r="G14" s="1"/>
      <c r="H14" s="34"/>
      <c r="I14" s="1"/>
      <c r="J14" s="1"/>
      <c r="L14" s="1" t="s">
        <v>27</v>
      </c>
      <c r="M14" s="24" t="s">
        <v>28</v>
      </c>
    </row>
    <row r="15" spans="1:13" ht="15.75" thickBot="1" x14ac:dyDescent="0.3">
      <c r="A15" s="14">
        <v>14</v>
      </c>
      <c r="B15" s="1"/>
      <c r="C15" s="1"/>
      <c r="D15" s="46"/>
      <c r="E15" s="51"/>
      <c r="F15" s="53"/>
      <c r="G15" s="1"/>
      <c r="H15" s="34"/>
      <c r="I15" s="1"/>
      <c r="J15" s="1"/>
      <c r="L15" s="4">
        <v>45019</v>
      </c>
      <c r="M15" s="24">
        <v>500000</v>
      </c>
    </row>
    <row r="16" spans="1:13" s="16" customFormat="1" ht="15.75" thickBot="1" x14ac:dyDescent="0.3">
      <c r="D16" s="48">
        <f>SUM(D2:D15)</f>
        <v>32356</v>
      </c>
      <c r="E16" s="52"/>
      <c r="F16" s="48">
        <f>SUM(F2:F15)</f>
        <v>36238.720000000001</v>
      </c>
      <c r="H16" s="43">
        <f>SUM(H2:H15)</f>
        <v>354</v>
      </c>
      <c r="L16" s="4"/>
      <c r="M16" s="24"/>
    </row>
    <row r="17" spans="4:13" x14ac:dyDescent="0.25">
      <c r="L17" s="1"/>
      <c r="M17" s="32"/>
    </row>
    <row r="18" spans="4:13" x14ac:dyDescent="0.25">
      <c r="F18" s="50"/>
      <c r="L18" s="1"/>
      <c r="M18" s="24"/>
    </row>
    <row r="19" spans="4:13" x14ac:dyDescent="0.25">
      <c r="D19" s="50"/>
      <c r="F19" s="50"/>
      <c r="H19" s="45"/>
      <c r="J19" s="12"/>
      <c r="L19" s="1"/>
      <c r="M19" s="24"/>
    </row>
    <row r="20" spans="4:13" x14ac:dyDescent="0.25">
      <c r="J20" s="12"/>
      <c r="L20" s="1"/>
      <c r="M20" s="24"/>
    </row>
    <row r="21" spans="4:13" x14ac:dyDescent="0.25">
      <c r="L21" s="1" t="s">
        <v>47</v>
      </c>
      <c r="M21" s="33">
        <f>SUM(M15:M20)</f>
        <v>500000</v>
      </c>
    </row>
  </sheetData>
  <mergeCells count="3">
    <mergeCell ref="L1:M1"/>
    <mergeCell ref="L6:M6"/>
    <mergeCell ref="L13:M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15" zoomScaleNormal="115" workbookViewId="0">
      <selection activeCell="I7" sqref="I7"/>
    </sheetView>
  </sheetViews>
  <sheetFormatPr defaultRowHeight="15" x14ac:dyDescent="0.25"/>
  <cols>
    <col min="1" max="1" width="39.42578125" bestFit="1" customWidth="1"/>
    <col min="2" max="2" width="15.42578125" customWidth="1"/>
    <col min="3" max="3" width="8.5703125" customWidth="1"/>
    <col min="4" max="4" width="10.7109375" customWidth="1"/>
    <col min="5" max="5" width="14.42578125" customWidth="1"/>
  </cols>
  <sheetData>
    <row r="1" spans="1:5" ht="20.100000000000001" customHeight="1" x14ac:dyDescent="0.25">
      <c r="A1" s="37" t="s">
        <v>56</v>
      </c>
      <c r="B1" s="37"/>
      <c r="C1" s="37"/>
      <c r="D1" s="37"/>
      <c r="E1" s="37"/>
    </row>
    <row r="2" spans="1:5" ht="20.100000000000001" customHeight="1" x14ac:dyDescent="0.25">
      <c r="A2" s="18" t="s">
        <v>48</v>
      </c>
      <c r="B2" s="18" t="s">
        <v>18</v>
      </c>
      <c r="C2" s="18" t="s">
        <v>19</v>
      </c>
      <c r="D2" s="18" t="s">
        <v>55</v>
      </c>
      <c r="E2" s="18" t="s">
        <v>20</v>
      </c>
    </row>
    <row r="3" spans="1:5" ht="20.100000000000001" customHeight="1" x14ac:dyDescent="0.25">
      <c r="A3" s="22" t="s">
        <v>21</v>
      </c>
      <c r="B3" s="17">
        <v>13715000</v>
      </c>
      <c r="C3" s="17">
        <v>12</v>
      </c>
      <c r="D3" s="17">
        <f>B3*C3%</f>
        <v>1645800</v>
      </c>
      <c r="E3" s="17">
        <f>B3+D3</f>
        <v>15360800</v>
      </c>
    </row>
    <row r="4" spans="1:5" ht="20.100000000000001" customHeight="1" x14ac:dyDescent="0.25">
      <c r="A4" s="18" t="s">
        <v>22</v>
      </c>
      <c r="B4" s="17">
        <v>1085000</v>
      </c>
      <c r="C4" s="17">
        <v>18</v>
      </c>
      <c r="D4" s="17">
        <f>B4*C4%</f>
        <v>195300</v>
      </c>
      <c r="E4" s="17">
        <f>B4+D4</f>
        <v>1280300</v>
      </c>
    </row>
    <row r="5" spans="1:5" ht="20.100000000000001" customHeight="1" x14ac:dyDescent="0.25">
      <c r="A5" s="38" t="s">
        <v>23</v>
      </c>
      <c r="B5" s="38"/>
      <c r="C5" s="38"/>
      <c r="D5" s="38"/>
      <c r="E5" s="19">
        <f>SUM(E3:E4)</f>
        <v>16641100</v>
      </c>
    </row>
    <row r="6" spans="1:5" ht="20.100000000000001" customHeight="1" x14ac:dyDescent="0.25">
      <c r="A6" s="39" t="s">
        <v>24</v>
      </c>
      <c r="B6" s="39"/>
      <c r="C6" s="39"/>
      <c r="D6" s="39"/>
      <c r="E6" s="17">
        <v>36239</v>
      </c>
    </row>
    <row r="7" spans="1:5" ht="20.100000000000001" customHeight="1" x14ac:dyDescent="0.25">
      <c r="A7" s="40" t="s">
        <v>25</v>
      </c>
      <c r="B7" s="40"/>
      <c r="C7" s="40"/>
      <c r="D7" s="40"/>
      <c r="E7" s="17">
        <v>500000</v>
      </c>
    </row>
    <row r="8" spans="1:5" ht="20.100000000000001" customHeight="1" x14ac:dyDescent="0.25">
      <c r="A8" s="40" t="s">
        <v>50</v>
      </c>
      <c r="B8" s="40"/>
      <c r="C8" s="40"/>
      <c r="D8" s="40"/>
      <c r="E8" s="17">
        <v>3000000</v>
      </c>
    </row>
    <row r="9" spans="1:5" ht="20.100000000000001" customHeight="1" x14ac:dyDescent="0.25">
      <c r="A9" s="40" t="s">
        <v>51</v>
      </c>
      <c r="B9" s="40"/>
      <c r="C9" s="40"/>
      <c r="D9" s="40"/>
      <c r="E9" s="17">
        <v>4000000</v>
      </c>
    </row>
    <row r="10" spans="1:5" ht="20.100000000000001" customHeight="1" x14ac:dyDescent="0.25">
      <c r="A10" s="40" t="s">
        <v>52</v>
      </c>
      <c r="B10" s="40"/>
      <c r="C10" s="40"/>
      <c r="D10" s="40"/>
      <c r="E10" s="17">
        <v>3500000</v>
      </c>
    </row>
    <row r="11" spans="1:5" ht="20.100000000000001" customHeight="1" x14ac:dyDescent="0.25">
      <c r="A11" s="40" t="s">
        <v>53</v>
      </c>
      <c r="B11" s="40"/>
      <c r="C11" s="40"/>
      <c r="D11" s="40"/>
      <c r="E11" s="17">
        <v>3000000</v>
      </c>
    </row>
    <row r="12" spans="1:5" ht="20.100000000000001" customHeight="1" x14ac:dyDescent="0.25">
      <c r="A12" s="35" t="s">
        <v>26</v>
      </c>
      <c r="B12" s="35"/>
      <c r="C12" s="35"/>
      <c r="D12" s="35"/>
      <c r="E12" s="20">
        <v>2341100</v>
      </c>
    </row>
    <row r="13" spans="1:5" ht="31.5" customHeight="1" x14ac:dyDescent="0.25">
      <c r="A13" s="36" t="s">
        <v>49</v>
      </c>
      <c r="B13" s="36"/>
      <c r="C13" s="36"/>
      <c r="D13" s="36"/>
      <c r="E13" s="21">
        <v>300000</v>
      </c>
    </row>
    <row r="14" spans="1:5" ht="31.5" customHeight="1" x14ac:dyDescent="0.25">
      <c r="A14" s="59"/>
      <c r="B14" s="59"/>
      <c r="C14" s="59"/>
      <c r="D14" s="59"/>
      <c r="E14" s="60">
        <f>SUM(E7:E13)</f>
        <v>16641100</v>
      </c>
    </row>
    <row r="15" spans="1:5" ht="31.5" customHeight="1" x14ac:dyDescent="0.25">
      <c r="A15" s="59"/>
      <c r="B15" s="59"/>
      <c r="C15" s="59"/>
      <c r="D15" s="59"/>
      <c r="E15" s="60">
        <f>E5-E14</f>
        <v>0</v>
      </c>
    </row>
    <row r="16" spans="1:5" x14ac:dyDescent="0.25">
      <c r="A16" s="61" t="s">
        <v>54</v>
      </c>
      <c r="B16" s="61"/>
      <c r="C16" s="61"/>
      <c r="D16" s="61"/>
    </row>
  </sheetData>
  <mergeCells count="11">
    <mergeCell ref="A16:D16"/>
    <mergeCell ref="A12:D12"/>
    <mergeCell ref="A13:D13"/>
    <mergeCell ref="A1:E1"/>
    <mergeCell ref="A5:D5"/>
    <mergeCell ref="A6:D6"/>
    <mergeCell ref="A7:D7"/>
    <mergeCell ref="A8:D8"/>
    <mergeCell ref="A9:D9"/>
    <mergeCell ref="A11:D11"/>
    <mergeCell ref="A10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A26" sqref="A26"/>
    </sheetView>
  </sheetViews>
  <sheetFormatPr defaultRowHeight="15" x14ac:dyDescent="0.25"/>
  <cols>
    <col min="1" max="1" width="34.28515625" bestFit="1" customWidth="1"/>
    <col min="2" max="2" width="15.7109375" customWidth="1"/>
    <col min="5" max="5" width="24.140625" customWidth="1"/>
  </cols>
  <sheetData>
    <row r="1" spans="1:2" x14ac:dyDescent="0.25">
      <c r="A1" s="25" t="s">
        <v>29</v>
      </c>
      <c r="B1" s="26"/>
    </row>
    <row r="2" spans="1:2" x14ac:dyDescent="0.25">
      <c r="A2" s="7" t="s">
        <v>30</v>
      </c>
      <c r="B2" s="7" t="s">
        <v>41</v>
      </c>
    </row>
    <row r="3" spans="1:2" x14ac:dyDescent="0.25">
      <c r="A3" s="7"/>
      <c r="B3" s="7"/>
    </row>
    <row r="4" spans="1:2" x14ac:dyDescent="0.25">
      <c r="A4" s="7" t="s">
        <v>31</v>
      </c>
      <c r="B4" s="7">
        <v>13646250</v>
      </c>
    </row>
    <row r="5" spans="1:2" x14ac:dyDescent="0.25">
      <c r="A5" s="7"/>
      <c r="B5" s="6"/>
    </row>
    <row r="6" spans="1:2" x14ac:dyDescent="0.25">
      <c r="A6" s="7"/>
      <c r="B6" s="7"/>
    </row>
    <row r="7" spans="1:2" x14ac:dyDescent="0.25">
      <c r="A7" s="7"/>
      <c r="B7" s="7"/>
    </row>
    <row r="8" spans="1:2" x14ac:dyDescent="0.25">
      <c r="A8" s="7"/>
      <c r="B8" s="7"/>
    </row>
    <row r="9" spans="1:2" x14ac:dyDescent="0.25">
      <c r="A9" s="7"/>
      <c r="B9" s="7"/>
    </row>
    <row r="10" spans="1:2" x14ac:dyDescent="0.25">
      <c r="A10" s="7"/>
      <c r="B10" s="7"/>
    </row>
    <row r="11" spans="1:2" x14ac:dyDescent="0.25">
      <c r="A11" s="7"/>
      <c r="B11" s="7"/>
    </row>
    <row r="12" spans="1:2" x14ac:dyDescent="0.25">
      <c r="A12" s="7"/>
      <c r="B12" s="7"/>
    </row>
    <row r="13" spans="1:2" x14ac:dyDescent="0.25">
      <c r="A13" s="7"/>
      <c r="B13" s="7"/>
    </row>
    <row r="14" spans="1:2" x14ac:dyDescent="0.25">
      <c r="A14" s="7"/>
      <c r="B14" s="7"/>
    </row>
    <row r="15" spans="1:2" x14ac:dyDescent="0.25">
      <c r="A15" s="7"/>
      <c r="B15" s="7"/>
    </row>
    <row r="16" spans="1:2" x14ac:dyDescent="0.25">
      <c r="A16" s="7"/>
      <c r="B16" s="7"/>
    </row>
    <row r="17" spans="1:2" x14ac:dyDescent="0.25">
      <c r="A17" s="7"/>
      <c r="B17" s="7"/>
    </row>
    <row r="18" spans="1:2" x14ac:dyDescent="0.25">
      <c r="A18" s="7"/>
      <c r="B18" s="7"/>
    </row>
    <row r="19" spans="1:2" x14ac:dyDescent="0.25">
      <c r="A19" s="7"/>
      <c r="B19" s="7"/>
    </row>
    <row r="20" spans="1:2" x14ac:dyDescent="0.25">
      <c r="A20" s="7"/>
      <c r="B20" s="7"/>
    </row>
    <row r="21" spans="1:2" x14ac:dyDescent="0.25">
      <c r="A21" s="7"/>
      <c r="B21" s="7"/>
    </row>
    <row r="22" spans="1:2" x14ac:dyDescent="0.25">
      <c r="A22" s="7"/>
      <c r="B22" s="7"/>
    </row>
    <row r="23" spans="1:2" x14ac:dyDescent="0.25">
      <c r="A23" s="7"/>
      <c r="B23" s="7"/>
    </row>
    <row r="24" spans="1:2" x14ac:dyDescent="0.25">
      <c r="A24" s="7"/>
      <c r="B24" s="7"/>
    </row>
    <row r="25" spans="1:2" x14ac:dyDescent="0.25">
      <c r="A25" s="7"/>
      <c r="B25" s="7"/>
    </row>
    <row r="26" spans="1:2" x14ac:dyDescent="0.25">
      <c r="A26" s="7"/>
      <c r="B26" s="7"/>
    </row>
    <row r="27" spans="1:2" x14ac:dyDescent="0.25">
      <c r="A27" s="7" t="s">
        <v>32</v>
      </c>
      <c r="B27" s="7">
        <f>SUM(B4:B26)</f>
        <v>13646250</v>
      </c>
    </row>
    <row r="28" spans="1:2" x14ac:dyDescent="0.25">
      <c r="A28" s="7" t="s">
        <v>33</v>
      </c>
      <c r="B28" s="27">
        <f>0.00828920101312457*B27</f>
        <v>113116.50932535117</v>
      </c>
    </row>
    <row r="29" spans="1:2" x14ac:dyDescent="0.25">
      <c r="A29" s="7" t="s">
        <v>42</v>
      </c>
      <c r="B29" s="27">
        <f>B27+B28</f>
        <v>13759366.509325352</v>
      </c>
    </row>
    <row r="30" spans="1:2" x14ac:dyDescent="0.25">
      <c r="A30" s="7" t="s">
        <v>35</v>
      </c>
      <c r="B30" s="27">
        <f>B29*(1-0.164801705107711)</f>
        <v>11491799.4473866</v>
      </c>
    </row>
    <row r="31" spans="1:2" x14ac:dyDescent="0.25">
      <c r="A31" s="7" t="s">
        <v>36</v>
      </c>
      <c r="B31" s="15">
        <v>24000</v>
      </c>
    </row>
    <row r="32" spans="1:2" x14ac:dyDescent="0.25">
      <c r="A32" s="7" t="s">
        <v>37</v>
      </c>
      <c r="B32" s="7">
        <f>B31*110</f>
        <v>2640000</v>
      </c>
    </row>
    <row r="33" spans="1:2" x14ac:dyDescent="0.25">
      <c r="A33" s="7" t="s">
        <v>33</v>
      </c>
      <c r="B33" s="27">
        <f>0.00828920101312457*B32</f>
        <v>21883.490674648867</v>
      </c>
    </row>
    <row r="34" spans="1:2" x14ac:dyDescent="0.25">
      <c r="A34" s="7" t="s">
        <v>34</v>
      </c>
      <c r="B34" s="27">
        <f>B32+B33</f>
        <v>2661883.4906746489</v>
      </c>
    </row>
    <row r="35" spans="1:2" x14ac:dyDescent="0.25">
      <c r="A35" s="28" t="s">
        <v>38</v>
      </c>
      <c r="B35" s="29">
        <f>B34*(1-0.164801705107711)</f>
        <v>2223200.5526134013</v>
      </c>
    </row>
    <row r="36" spans="1:2" x14ac:dyDescent="0.25">
      <c r="A36" s="30" t="s">
        <v>39</v>
      </c>
      <c r="B36" s="31">
        <f>B35+B30</f>
        <v>13715000.000000002</v>
      </c>
    </row>
    <row r="37" spans="1:2" x14ac:dyDescent="0.25">
      <c r="A37" s="7" t="s">
        <v>40</v>
      </c>
      <c r="B37" s="7">
        <f>B36*0.12</f>
        <v>1645800.0000000002</v>
      </c>
    </row>
    <row r="38" spans="1:2" x14ac:dyDescent="0.25">
      <c r="A38" s="30" t="s">
        <v>23</v>
      </c>
      <c r="B38" s="30">
        <f>B36*1.12</f>
        <v>15360800.000000004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workbookViewId="0">
      <selection activeCell="E16" sqref="E16"/>
    </sheetView>
  </sheetViews>
  <sheetFormatPr defaultRowHeight="15" x14ac:dyDescent="0.25"/>
  <cols>
    <col min="3" max="3" width="12.140625" customWidth="1"/>
    <col min="5" max="5" width="33.85546875" bestFit="1" customWidth="1"/>
  </cols>
  <sheetData>
    <row r="2" spans="2:5" x14ac:dyDescent="0.25">
      <c r="B2">
        <v>16421250</v>
      </c>
      <c r="C2">
        <v>1600000</v>
      </c>
    </row>
    <row r="3" spans="2:5" x14ac:dyDescent="0.25">
      <c r="B3">
        <v>13715000</v>
      </c>
      <c r="C3">
        <v>975000</v>
      </c>
    </row>
    <row r="4" spans="2:5" x14ac:dyDescent="0.25">
      <c r="B4">
        <f>B2-B3</f>
        <v>2706250</v>
      </c>
      <c r="C4">
        <v>200000</v>
      </c>
    </row>
    <row r="5" spans="2:5" x14ac:dyDescent="0.25">
      <c r="B5">
        <f>B4/B2</f>
        <v>0.16480170510771106</v>
      </c>
      <c r="C5">
        <f>SUM(C2:C4)</f>
        <v>2775000</v>
      </c>
    </row>
    <row r="6" spans="2:5" x14ac:dyDescent="0.25">
      <c r="B6">
        <f>1-B5</f>
        <v>0.83519829489228892</v>
      </c>
      <c r="C6">
        <f>C5*B6</f>
        <v>2317675.2683261018</v>
      </c>
      <c r="D6">
        <f>C6*1.12</f>
        <v>2595796.3005252341</v>
      </c>
      <c r="E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Bill</vt:lpstr>
      <vt:lpstr>Payment schedule</vt:lpstr>
      <vt:lpstr>Bill detail</vt:lpstr>
      <vt:lpstr>rough working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2023-04-14T08:28:35Z</dcterms:modified>
</cp:coreProperties>
</file>